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023年招标项目\01施工劳务\CX-2023-LW-010-1永武3084水毁\招标文件\2023年永武高速下洋池1号大桥下边坡水毁修复工程网材料\"/>
    </mc:Choice>
  </mc:AlternateContent>
  <bookViews>
    <workbookView xWindow="0" yWindow="0" windowWidth="28800" windowHeight="12540" tabRatio="714" activeTab="2"/>
  </bookViews>
  <sheets>
    <sheet name="汇总" sheetId="1" r:id="rId1"/>
    <sheet name="第100章" sheetId="16" r:id="rId2"/>
    <sheet name="第200章" sheetId="19" r:id="rId3"/>
    <sheet name="Sheet1 (3)" sheetId="17" state="hidden" r:id="rId4"/>
  </sheets>
  <definedNames>
    <definedName name="_xlnm._FilterDatabase" localSheetId="3" hidden="1">'Sheet1 (3)'!$B$1:$B$37</definedName>
    <definedName name="_xlnm._FilterDatabase" localSheetId="1" hidden="1">第100章!$C$1:$C$14</definedName>
    <definedName name="_xlnm._FilterDatabase" localSheetId="2" hidden="1">第200章!$D$1:$D$136</definedName>
    <definedName name="_xlnm.Print_Titles" localSheetId="1">第100章!$1:$5</definedName>
    <definedName name="_xlnm.Print_Titles" localSheetId="2">第200章!$1:$5</definedName>
  </definedNames>
  <calcPr calcId="152511"/>
</workbook>
</file>

<file path=xl/calcChain.xml><?xml version="1.0" encoding="utf-8"?>
<calcChain xmlns="http://schemas.openxmlformats.org/spreadsheetml/2006/main">
  <c r="H11" i="16" l="1"/>
  <c r="H8" i="16"/>
  <c r="I30" i="19"/>
  <c r="I15" i="19"/>
  <c r="I16" i="19"/>
  <c r="I18" i="19"/>
  <c r="I19" i="19"/>
  <c r="I21" i="19"/>
  <c r="I22" i="19"/>
  <c r="I23" i="19"/>
  <c r="I24" i="19"/>
  <c r="I25" i="19"/>
  <c r="I27" i="19"/>
  <c r="I28" i="19"/>
  <c r="I29" i="19"/>
  <c r="G8" i="19"/>
  <c r="G10" i="19"/>
  <c r="G12" i="19"/>
  <c r="G13" i="19"/>
  <c r="G15" i="19"/>
  <c r="G16" i="19"/>
  <c r="G18" i="19"/>
  <c r="G19" i="19"/>
  <c r="G21" i="19"/>
  <c r="G22" i="19"/>
  <c r="G23" i="19"/>
  <c r="G24" i="19"/>
  <c r="G25" i="19"/>
  <c r="G27" i="19"/>
  <c r="G28" i="19"/>
  <c r="G29" i="19"/>
  <c r="I12" i="19" l="1"/>
  <c r="I13" i="19"/>
  <c r="I10" i="19" l="1"/>
  <c r="I13" i="16" l="1"/>
  <c r="I9" i="16"/>
  <c r="I7" i="19" l="1"/>
  <c r="I8" i="19"/>
  <c r="G7" i="19"/>
  <c r="G30" i="19" s="1"/>
  <c r="G9" i="16"/>
  <c r="G13" i="16"/>
  <c r="F11" i="16" l="1"/>
  <c r="G11" i="16" s="1"/>
  <c r="F8" i="16"/>
  <c r="G8" i="16" s="1"/>
  <c r="E6" i="1"/>
  <c r="I11" i="16"/>
  <c r="I8" i="16"/>
  <c r="I14" i="16" s="1"/>
  <c r="F6" i="1"/>
  <c r="F5" i="1" l="1"/>
  <c r="F7" i="1" s="1"/>
  <c r="F8" i="1" s="1"/>
  <c r="G14" i="16"/>
  <c r="B2" i="19"/>
  <c r="B2" i="16"/>
  <c r="E5" i="1" l="1"/>
  <c r="E7" i="1" s="1"/>
  <c r="E11" i="17"/>
  <c r="E10" i="17"/>
  <c r="E9" i="17"/>
  <c r="E8" i="17"/>
  <c r="E7" i="17"/>
  <c r="E6" i="17"/>
  <c r="E5" i="17"/>
  <c r="E4" i="17"/>
  <c r="E3" i="17"/>
  <c r="E8" i="1" l="1"/>
</calcChain>
</file>

<file path=xl/sharedStrings.xml><?xml version="1.0" encoding="utf-8"?>
<sst xmlns="http://schemas.openxmlformats.org/spreadsheetml/2006/main" count="304" uniqueCount="180">
  <si>
    <t>序号</t>
  </si>
  <si>
    <t>科目名称</t>
  </si>
  <si>
    <t>控制价
（元）</t>
  </si>
  <si>
    <t>投标报价（元）</t>
  </si>
  <si>
    <t>子目号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</si>
  <si>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</si>
  <si>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</si>
  <si>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</si>
  <si>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</si>
  <si>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</si>
  <si>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</si>
  <si>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</si>
  <si>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</si>
  <si>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</si>
  <si>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</si>
  <si>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</si>
  <si>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</si>
  <si>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</si>
  <si>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</si>
  <si>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</si>
  <si>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</si>
  <si>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</si>
  <si>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</si>
  <si>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</si>
  <si>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</si>
  <si>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</si>
  <si>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</si>
  <si>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</si>
  <si>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</si>
  <si>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</si>
  <si>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</si>
  <si>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</si>
  <si>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</si>
  <si>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</si>
  <si>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</si>
  <si>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</si>
  <si>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</si>
  <si>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</si>
  <si>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</si>
  <si>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</si>
  <si>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</si>
  <si>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</si>
  <si>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</si>
  <si>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</si>
  <si>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</si>
  <si>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</si>
  <si>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</si>
  <si>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</si>
  <si>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</si>
  <si>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</si>
  <si>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</si>
  <si>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</si>
  <si>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</si>
  <si>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</si>
  <si>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</si>
  <si>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</si>
  <si>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</si>
  <si>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</si>
  <si>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</si>
  <si>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</si>
  <si>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</si>
  <si>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</si>
  <si>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</si>
  <si>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</si>
  <si>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</si>
  <si>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</si>
  <si>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</si>
  <si>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</si>
  <si>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</si>
  <si>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</si>
  <si>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</si>
  <si>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</si>
  <si>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</si>
  <si>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</si>
  <si>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</si>
  <si>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</si>
  <si>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</si>
  <si>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</si>
  <si>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</si>
  <si>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</si>
  <si>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</si>
  <si>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</si>
  <si>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</si>
  <si>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</si>
  <si>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</si>
  <si>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</si>
  <si>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</si>
  <si>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</si>
  <si>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</si>
  <si>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</si>
  <si>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</si>
  <si>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</si>
  <si>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</si>
  <si>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</si>
  <si>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</si>
  <si>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</si>
  <si>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</si>
  <si>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</si>
  <si>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</si>
  <si>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</si>
  <si>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</si>
  <si>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</si>
  <si>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</si>
  <si>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</si>
  <si>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</si>
  <si>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</si>
  <si>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</si>
  <si>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路基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</si>
  <si>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</si>
  <si>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</si>
  <si>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</si>
  <si>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</si>
  <si>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</si>
  <si>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</si>
  <si>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</si>
  <si>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</si>
  <si>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</si>
  <si>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</si>
  <si>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第200章  合计   人民币(元)</t>
    <phoneticPr fontId="16" type="noConversion"/>
  </si>
  <si>
    <t>清单     第100章     总则</t>
    <phoneticPr fontId="16" type="noConversion"/>
  </si>
  <si>
    <t>清单     第200章     路基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</si>
  <si>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</si>
  <si>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</si>
  <si>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</si>
  <si>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</si>
  <si>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-b</t>
    <phoneticPr fontId="16" type="noConversion"/>
  </si>
  <si>
    <t>按合同条款规定，提供第三者责任险</t>
    <phoneticPr fontId="16" type="noConversion"/>
  </si>
  <si>
    <t>按合同条款规定，提供建筑工程一切险</t>
    <phoneticPr fontId="16" type="noConversion"/>
  </si>
  <si>
    <t>102-3</t>
  </si>
  <si>
    <t>安全生产费</t>
    <phoneticPr fontId="16" type="noConversion"/>
  </si>
  <si>
    <t>子  目  名  称</t>
    <phoneticPr fontId="16" type="noConversion"/>
  </si>
  <si>
    <t>-a</t>
  </si>
  <si>
    <t>m</t>
  </si>
  <si>
    <t>-e</t>
  </si>
  <si>
    <t>212-2</t>
  </si>
  <si>
    <t>挂网锚喷混凝土防护边坡（全坡面）</t>
  </si>
  <si>
    <t>预应力锚索边坡加固</t>
  </si>
  <si>
    <t>213-2</t>
  </si>
  <si>
    <t>213-4</t>
  </si>
  <si>
    <t>213-6</t>
  </si>
  <si>
    <t>203-1</t>
  </si>
  <si>
    <t>路基挖方</t>
  </si>
  <si>
    <t>挖土方（含第1KM运输及盘运）</t>
  </si>
  <si>
    <t>m³</t>
  </si>
  <si>
    <t>-b</t>
  </si>
  <si>
    <t>土方弃运（含装车、卸车、高速通行费）</t>
  </si>
  <si>
    <t>m³/KM</t>
  </si>
  <si>
    <t>207-1</t>
  </si>
  <si>
    <t>边沟</t>
  </si>
  <si>
    <t>-c</t>
  </si>
  <si>
    <t>C25现浇混凝土（含原流水沟清除）</t>
  </si>
  <si>
    <t>C30混凝土框格梁</t>
  </si>
  <si>
    <t>钢筋（钢筋由甲方提供）</t>
  </si>
  <si>
    <t>Kg</t>
  </si>
  <si>
    <t>213-7</t>
  </si>
  <si>
    <t>脚手架</t>
  </si>
  <si>
    <t>㎡</t>
  </si>
  <si>
    <t>213-8</t>
  </si>
  <si>
    <t>压力传感器</t>
  </si>
  <si>
    <t>套</t>
  </si>
  <si>
    <t>207-10</t>
  </si>
  <si>
    <t>仰斜式排水孔</t>
  </si>
  <si>
    <t>φ75mm排水平孔</t>
  </si>
  <si>
    <t>φ500mmPE排水管</t>
  </si>
  <si>
    <t>209-5</t>
  </si>
  <si>
    <t>混凝土挡土墙</t>
  </si>
  <si>
    <t>C20片石砼混凝土</t>
  </si>
  <si>
    <t>C20砼平台及挡水埂（含防水土工膜）</t>
  </si>
  <si>
    <t>m3</t>
  </si>
  <si>
    <t>孔径150mm，6束钢绞线锚索（无粘结预应力钢绞线由甲方提供）</t>
  </si>
  <si>
    <t>212-3</t>
  </si>
  <si>
    <t>坡面防护</t>
  </si>
  <si>
    <t>客土喷播</t>
  </si>
  <si>
    <t>m2</t>
  </si>
  <si>
    <t>插植乔木</t>
  </si>
  <si>
    <t>C20喷射混凝土防护边坡(含钢筋网）</t>
    <phoneticPr fontId="16" type="noConversion"/>
  </si>
  <si>
    <t>φ32螺纹钢筋土钉(含钢筋）</t>
    <phoneticPr fontId="16" type="noConversion"/>
  </si>
  <si>
    <t>C25拱形骨架</t>
    <phoneticPr fontId="16" type="noConversion"/>
  </si>
  <si>
    <t>项目名称：2023年永武高速下洋池1号大桥下边坡水毁修复工程（二次）</t>
    <phoneticPr fontId="16" type="noConversion"/>
  </si>
  <si>
    <t>投标报价（即3=3）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</si>
</sst>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%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0.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22" fillId="0" borderId="0"/>
    <xf numFmtId="0" fontId="18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4" xfId="0" applyFont="1" applyFill="1" applyBorder="1" applyAlignment="1" applyProtection="1">
      <alignment horizontal="center" vertical="center" wrapText="1"/>
      <protection hidden="1"/>
    </xf>
    <xf numFmtId="178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4" xfId="1" applyBorder="1" applyAlignment="1">
      <alignment horizontal="center" vertical="center"/>
    </xf>
    <xf numFmtId="0" fontId="38" fillId="0" borderId="4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36" fillId="0" borderId="23" xfId="0" applyNumberFormat="1" applyFont="1" applyFill="1" applyBorder="1" applyAlignment="1">
      <alignment horizontal="center" vertical="center" shrinkToFit="1"/>
    </xf>
    <xf numFmtId="0" fontId="37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177" fontId="38" fillId="0" borderId="17" xfId="0" applyNumberFormat="1" applyFont="1" applyFill="1" applyBorder="1" applyAlignment="1" applyProtection="1">
      <alignment horizontal="center" vertical="center" wrapText="1"/>
      <protection hidden="1"/>
    </xf>
    <xf numFmtId="176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176" fontId="20" fillId="0" borderId="22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38" fillId="0" borderId="24" xfId="0" applyFont="1" applyFill="1" applyBorder="1" applyAlignment="1" applyProtection="1">
      <alignment horizontal="center" vertical="center" wrapText="1"/>
      <protection hidden="1"/>
    </xf>
    <xf numFmtId="176" fontId="38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Protection="1">
      <alignment vertical="center"/>
      <protection locked="0"/>
    </xf>
    <xf numFmtId="0" fontId="37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49" fontId="34" fillId="0" borderId="23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6" fontId="18" fillId="0" borderId="24" xfId="0" applyNumberFormat="1" applyFont="1" applyFill="1" applyBorder="1" applyAlignment="1" applyProtection="1">
      <alignment horizontal="center" vertical="center" wrapText="1"/>
      <protection locked="0" hidden="1"/>
    </xf>
    <xf numFmtId="177" fontId="21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18" fillId="0" borderId="0" xfId="0" applyFont="1" applyFill="1" applyProtection="1">
      <alignment vertical="center"/>
    </xf>
    <xf numFmtId="177" fontId="0" fillId="0" borderId="0" xfId="0" applyNumberFormat="1" applyFill="1" applyProtection="1">
      <alignment vertical="center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20" fillId="0" borderId="22" xfId="0" applyFont="1" applyFill="1" applyBorder="1" applyAlignment="1" applyProtection="1">
      <alignment horizontal="center" vertical="center" wrapText="1"/>
      <protection hidden="1"/>
    </xf>
    <xf numFmtId="176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zoomScale="145" zoomScaleNormal="145" workbookViewId="0">
      <selection activeCell="D10" sqref="D10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92" t="s">
        <v>123</v>
      </c>
      <c r="C2" s="92"/>
      <c r="D2" s="92"/>
      <c r="E2" s="92"/>
      <c r="F2" s="92"/>
    </row>
    <row r="3" spans="1:10" ht="24.95" customHeight="1" thickBot="1">
      <c r="A3" s="7"/>
      <c r="B3" s="93" t="s">
        <v>178</v>
      </c>
      <c r="C3" s="93"/>
      <c r="D3" s="93"/>
      <c r="E3" s="93"/>
      <c r="F3" s="93"/>
    </row>
    <row r="4" spans="1:10" s="5" customFormat="1" ht="35.1" customHeight="1">
      <c r="A4" s="9"/>
      <c r="B4" s="10" t="s">
        <v>0</v>
      </c>
      <c r="C4" s="44" t="s">
        <v>105</v>
      </c>
      <c r="D4" s="44" t="s">
        <v>1</v>
      </c>
      <c r="E4" s="42" t="s">
        <v>2</v>
      </c>
      <c r="F4" s="11" t="s">
        <v>3</v>
      </c>
      <c r="I4" s="76"/>
    </row>
    <row r="5" spans="1:10" s="5" customFormat="1" ht="35.1" customHeight="1">
      <c r="A5" s="9"/>
      <c r="B5" s="12">
        <v>1</v>
      </c>
      <c r="C5" s="43">
        <v>100</v>
      </c>
      <c r="D5" s="52" t="s">
        <v>106</v>
      </c>
      <c r="E5" s="45">
        <f>第100章!G14</f>
        <v>48075</v>
      </c>
      <c r="F5" s="46">
        <f>第100章!I14</f>
        <v>5000</v>
      </c>
      <c r="I5" s="41"/>
    </row>
    <row r="6" spans="1:10" s="5" customFormat="1" ht="35.1" customHeight="1">
      <c r="A6" s="9"/>
      <c r="B6" s="12">
        <v>2</v>
      </c>
      <c r="C6" s="43">
        <v>200</v>
      </c>
      <c r="D6" s="52" t="s">
        <v>107</v>
      </c>
      <c r="E6" s="45">
        <f>第200章!G30</f>
        <v>1233939</v>
      </c>
      <c r="F6" s="46">
        <f>第200章!I30</f>
        <v>0</v>
      </c>
    </row>
    <row r="7" spans="1:10" s="5" customFormat="1" ht="35.1" customHeight="1">
      <c r="A7" s="9"/>
      <c r="B7" s="12">
        <v>3</v>
      </c>
      <c r="C7" s="94" t="s">
        <v>124</v>
      </c>
      <c r="D7" s="95"/>
      <c r="E7" s="45">
        <f>SUM(E5:E6)</f>
        <v>1282014</v>
      </c>
      <c r="F7" s="46">
        <f>SUM(F5:F6)</f>
        <v>5000</v>
      </c>
    </row>
    <row r="8" spans="1:10" s="5" customFormat="1" ht="35.1" customHeight="1" thickBot="1">
      <c r="A8" s="9"/>
      <c r="B8" s="13">
        <v>4</v>
      </c>
      <c r="C8" s="96" t="s">
        <v>179</v>
      </c>
      <c r="D8" s="97"/>
      <c r="E8" s="47">
        <f>E7</f>
        <v>1282014</v>
      </c>
      <c r="F8" s="48">
        <f>F7</f>
        <v>5000</v>
      </c>
      <c r="I8" s="41"/>
      <c r="J8" s="16"/>
    </row>
    <row r="9" spans="1:10" s="5" customFormat="1" ht="18.75">
      <c r="A9" s="9"/>
      <c r="B9" s="90"/>
      <c r="C9" s="91"/>
      <c r="D9" s="91"/>
      <c r="E9" s="14"/>
      <c r="F9" s="15"/>
      <c r="G9" s="16"/>
    </row>
    <row r="10" spans="1:10" ht="18.75">
      <c r="F10" s="5"/>
    </row>
    <row r="11" spans="1:10">
      <c r="D11" s="88"/>
    </row>
    <row r="12" spans="1:10">
      <c r="D12" s="88"/>
    </row>
    <row r="13" spans="1:10">
      <c r="E13" s="89"/>
    </row>
  </sheetData>
  <sheetProtection selectLockedCells="1"/>
  <mergeCells count="5">
    <mergeCell ref="B9:D9"/>
    <mergeCell ref="B2:F2"/>
    <mergeCell ref="B3:F3"/>
    <mergeCell ref="C7:D7"/>
    <mergeCell ref="C8:D8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zoomScale="145" zoomScaleNormal="145" workbookViewId="0">
      <selection activeCell="J15" sqref="A1:J15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1" t="s">
        <v>104</v>
      </c>
      <c r="C1" s="101"/>
      <c r="D1" s="101"/>
      <c r="E1" s="101"/>
      <c r="F1" s="101"/>
      <c r="G1" s="102"/>
      <c r="H1" s="101"/>
      <c r="I1" s="101"/>
    </row>
    <row r="2" spans="2:10" s="2" customFormat="1" ht="20.100000000000001" customHeight="1" thickBot="1">
      <c r="B2" s="103" t="str">
        <f>汇总!B3</f>
        <v>项目名称：2023年永武高速下洋池1号大桥下边坡水毁修复工程（二次）</v>
      </c>
      <c r="C2" s="103"/>
      <c r="D2" s="103"/>
      <c r="E2" s="103"/>
      <c r="F2" s="103"/>
      <c r="G2" s="103"/>
      <c r="H2" s="103"/>
      <c r="I2" s="103"/>
    </row>
    <row r="3" spans="2:10" s="2" customFormat="1" ht="24.95" customHeight="1">
      <c r="B3" s="109" t="s">
        <v>119</v>
      </c>
      <c r="C3" s="110"/>
      <c r="D3" s="110"/>
      <c r="E3" s="110"/>
      <c r="F3" s="110"/>
      <c r="G3" s="110"/>
      <c r="H3" s="110"/>
      <c r="I3" s="111"/>
    </row>
    <row r="4" spans="2:10" s="3" customFormat="1" ht="20.100000000000001" customHeight="1">
      <c r="B4" s="104" t="s">
        <v>4</v>
      </c>
      <c r="C4" s="112"/>
      <c r="D4" s="105" t="s">
        <v>5</v>
      </c>
      <c r="E4" s="105" t="s">
        <v>6</v>
      </c>
      <c r="F4" s="106" t="s">
        <v>108</v>
      </c>
      <c r="G4" s="107"/>
      <c r="H4" s="105" t="s">
        <v>7</v>
      </c>
      <c r="I4" s="108"/>
    </row>
    <row r="5" spans="2:10" s="3" customFormat="1" ht="20.100000000000001" customHeight="1">
      <c r="B5" s="104"/>
      <c r="C5" s="113"/>
      <c r="D5" s="105"/>
      <c r="E5" s="105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4.95" customHeight="1">
      <c r="B6" s="21">
        <v>101</v>
      </c>
      <c r="C6" s="18" t="s">
        <v>109</v>
      </c>
      <c r="D6" s="18" t="s">
        <v>10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110</v>
      </c>
      <c r="C7" s="18" t="s">
        <v>111</v>
      </c>
      <c r="D7" s="18" t="s">
        <v>10</v>
      </c>
      <c r="E7" s="22"/>
      <c r="F7" s="38"/>
      <c r="G7" s="25"/>
      <c r="I7" s="26"/>
      <c r="J7"/>
    </row>
    <row r="8" spans="2:10" s="3" customFormat="1" ht="24.95" customHeight="1">
      <c r="B8" s="23" t="s">
        <v>112</v>
      </c>
      <c r="C8" s="22" t="s">
        <v>127</v>
      </c>
      <c r="D8" s="22" t="s">
        <v>113</v>
      </c>
      <c r="E8" s="22">
        <v>1</v>
      </c>
      <c r="F8" s="73">
        <f>ROUND((第200章!G30)*0.0037,0)</f>
        <v>4566</v>
      </c>
      <c r="G8" s="66">
        <f>ROUND(E8*F8,0)</f>
        <v>4566</v>
      </c>
      <c r="H8" s="83">
        <f>ROUND((第200章!I30)*0.0037,0)</f>
        <v>0</v>
      </c>
      <c r="I8" s="67">
        <f>ROUND(H8*E8,0)</f>
        <v>0</v>
      </c>
      <c r="J8"/>
    </row>
    <row r="9" spans="2:10" s="3" customFormat="1" ht="24.95" customHeight="1">
      <c r="B9" s="23" t="s">
        <v>125</v>
      </c>
      <c r="C9" s="22" t="s">
        <v>126</v>
      </c>
      <c r="D9" s="22" t="s">
        <v>113</v>
      </c>
      <c r="E9" s="22">
        <v>1</v>
      </c>
      <c r="F9" s="73">
        <v>5000</v>
      </c>
      <c r="G9" s="66">
        <f t="shared" ref="G9:G13" si="0">ROUND(E9*F9,0)</f>
        <v>5000</v>
      </c>
      <c r="H9" s="82">
        <v>5000</v>
      </c>
      <c r="I9" s="67">
        <f>ROUND(H9*E9,0)</f>
        <v>5000</v>
      </c>
      <c r="J9"/>
    </row>
    <row r="10" spans="2:10" s="3" customFormat="1" ht="24.95" customHeight="1">
      <c r="B10" s="23" t="s">
        <v>121</v>
      </c>
      <c r="C10" s="18" t="s">
        <v>122</v>
      </c>
      <c r="D10" s="22"/>
      <c r="E10" s="22"/>
      <c r="F10" s="73"/>
      <c r="G10" s="66"/>
      <c r="H10" s="82"/>
      <c r="I10" s="67"/>
      <c r="J10"/>
    </row>
    <row r="11" spans="2:10" s="3" customFormat="1" ht="24.95" customHeight="1">
      <c r="B11" s="23" t="s">
        <v>128</v>
      </c>
      <c r="C11" s="22" t="s">
        <v>129</v>
      </c>
      <c r="D11" s="22" t="s">
        <v>113</v>
      </c>
      <c r="E11" s="22">
        <v>1</v>
      </c>
      <c r="F11" s="73">
        <f>ROUND((第200章!G30)*0.015,0)</f>
        <v>18509</v>
      </c>
      <c r="G11" s="66">
        <f t="shared" si="0"/>
        <v>18509</v>
      </c>
      <c r="H11" s="84">
        <f>ROUND((第200章!I30)*0.015,0)</f>
        <v>0</v>
      </c>
      <c r="I11" s="67">
        <f t="shared" ref="I11:I13" si="1">ROUND(H11*E11,0)</f>
        <v>0</v>
      </c>
      <c r="J11"/>
    </row>
    <row r="12" spans="2:10" s="3" customFormat="1" ht="24.95" customHeight="1">
      <c r="B12" s="23" t="s">
        <v>115</v>
      </c>
      <c r="C12" s="49" t="s">
        <v>116</v>
      </c>
      <c r="D12" s="22"/>
      <c r="E12" s="22"/>
      <c r="F12" s="50"/>
      <c r="G12" s="66"/>
      <c r="H12" s="82"/>
      <c r="I12" s="67"/>
      <c r="J12"/>
    </row>
    <row r="13" spans="2:10" s="3" customFormat="1" ht="24.95" customHeight="1">
      <c r="B13" s="23" t="s">
        <v>117</v>
      </c>
      <c r="C13" s="37" t="s">
        <v>116</v>
      </c>
      <c r="D13" s="22" t="s">
        <v>11</v>
      </c>
      <c r="E13" s="22">
        <v>1</v>
      </c>
      <c r="F13" s="73">
        <v>20000</v>
      </c>
      <c r="G13" s="66">
        <f t="shared" si="0"/>
        <v>20000</v>
      </c>
      <c r="H13" s="82"/>
      <c r="I13" s="67">
        <f t="shared" si="1"/>
        <v>0</v>
      </c>
      <c r="J13"/>
    </row>
    <row r="14" spans="2:10" s="3" customFormat="1" ht="24.95" customHeight="1" thickBot="1">
      <c r="B14" s="98" t="s">
        <v>114</v>
      </c>
      <c r="C14" s="99"/>
      <c r="D14" s="99"/>
      <c r="E14" s="100"/>
      <c r="F14" s="39"/>
      <c r="G14" s="57">
        <f>ROUND(SUM(G6:G13),0)</f>
        <v>48075</v>
      </c>
      <c r="H14" s="58"/>
      <c r="I14" s="59">
        <f>ROUND(SUM(I6:I13),0)</f>
        <v>5000</v>
      </c>
    </row>
  </sheetData>
  <sheetProtection selectLockedCells="1"/>
  <autoFilter ref="C1:C14"/>
  <mergeCells count="10">
    <mergeCell ref="B14:E14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30"/>
  <sheetViews>
    <sheetView tabSelected="1" zoomScale="145" zoomScaleNormal="145" workbookViewId="0">
      <selection activeCell="N9" sqref="N9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1" t="s">
        <v>104</v>
      </c>
      <c r="C1" s="101"/>
      <c r="D1" s="101"/>
      <c r="E1" s="101"/>
      <c r="F1" s="101"/>
      <c r="G1" s="102"/>
      <c r="H1" s="101"/>
      <c r="I1" s="101"/>
    </row>
    <row r="2" spans="2:10" s="2" customFormat="1" ht="20.100000000000001" customHeight="1" thickBot="1">
      <c r="B2" s="103" t="str">
        <f>汇总!B3</f>
        <v>项目名称：2023年永武高速下洋池1号大桥下边坡水毁修复工程（二次）</v>
      </c>
      <c r="C2" s="103"/>
      <c r="D2" s="103"/>
      <c r="E2" s="103"/>
      <c r="F2" s="103"/>
      <c r="G2" s="103"/>
      <c r="H2" s="103"/>
      <c r="I2" s="103"/>
    </row>
    <row r="3" spans="2:10" s="2" customFormat="1" ht="24.95" customHeight="1">
      <c r="B3" s="109" t="s">
        <v>120</v>
      </c>
      <c r="C3" s="110"/>
      <c r="D3" s="110"/>
      <c r="E3" s="110"/>
      <c r="F3" s="110"/>
      <c r="G3" s="110"/>
      <c r="H3" s="110"/>
      <c r="I3" s="111"/>
    </row>
    <row r="4" spans="2:10" s="3" customFormat="1" ht="20.100000000000001" customHeight="1">
      <c r="B4" s="104" t="s">
        <v>4</v>
      </c>
      <c r="C4" s="112" t="s">
        <v>130</v>
      </c>
      <c r="D4" s="105" t="s">
        <v>5</v>
      </c>
      <c r="E4" s="105" t="s">
        <v>6</v>
      </c>
      <c r="F4" s="106" t="s">
        <v>108</v>
      </c>
      <c r="G4" s="107"/>
      <c r="H4" s="105" t="s">
        <v>7</v>
      </c>
      <c r="I4" s="108"/>
    </row>
    <row r="5" spans="2:10" s="3" customFormat="1" ht="20.100000000000001" customHeight="1">
      <c r="B5" s="104"/>
      <c r="C5" s="113"/>
      <c r="D5" s="105"/>
      <c r="E5" s="105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0.100000000000001" customHeight="1">
      <c r="B6" s="61" t="s">
        <v>140</v>
      </c>
      <c r="C6" s="70" t="s">
        <v>141</v>
      </c>
      <c r="D6" s="71"/>
      <c r="E6" s="56"/>
      <c r="F6" s="64"/>
      <c r="G6" s="65"/>
      <c r="H6" s="80"/>
      <c r="I6" s="63"/>
      <c r="J6"/>
    </row>
    <row r="7" spans="2:10" s="3" customFormat="1" ht="20.100000000000001" customHeight="1">
      <c r="B7" s="62" t="s">
        <v>131</v>
      </c>
      <c r="C7" s="85" t="s">
        <v>142</v>
      </c>
      <c r="D7" s="55" t="s">
        <v>143</v>
      </c>
      <c r="E7" s="56">
        <v>2180.1999999999998</v>
      </c>
      <c r="F7" s="64">
        <v>14.5</v>
      </c>
      <c r="G7" s="65">
        <f t="shared" ref="G7:G29" si="0">ROUND(E7*F7,0)</f>
        <v>31613</v>
      </c>
      <c r="H7" s="80"/>
      <c r="I7" s="63">
        <f t="shared" ref="I7:I8" si="1">ROUND(H7*E7,0)</f>
        <v>0</v>
      </c>
      <c r="J7"/>
    </row>
    <row r="8" spans="2:10" s="3" customFormat="1" ht="20.100000000000001" customHeight="1">
      <c r="B8" s="62" t="s">
        <v>144</v>
      </c>
      <c r="C8" s="85" t="s">
        <v>145</v>
      </c>
      <c r="D8" s="72" t="s">
        <v>146</v>
      </c>
      <c r="E8" s="56">
        <v>32703</v>
      </c>
      <c r="F8" s="64">
        <v>2.2999999999999998</v>
      </c>
      <c r="G8" s="65">
        <f t="shared" si="0"/>
        <v>75217</v>
      </c>
      <c r="H8" s="80"/>
      <c r="I8" s="63">
        <f t="shared" si="1"/>
        <v>0</v>
      </c>
      <c r="J8"/>
    </row>
    <row r="9" spans="2:10" s="3" customFormat="1" ht="20.100000000000001" customHeight="1">
      <c r="B9" s="61" t="s">
        <v>147</v>
      </c>
      <c r="C9" s="77" t="s">
        <v>148</v>
      </c>
      <c r="D9" s="78"/>
      <c r="E9" s="74"/>
      <c r="F9" s="75"/>
      <c r="G9" s="65"/>
      <c r="H9" s="81"/>
      <c r="I9" s="63"/>
      <c r="J9"/>
    </row>
    <row r="10" spans="2:10" s="3" customFormat="1" ht="20.100000000000001" customHeight="1">
      <c r="B10" s="79" t="s">
        <v>149</v>
      </c>
      <c r="C10" s="86" t="s">
        <v>150</v>
      </c>
      <c r="D10" s="55" t="s">
        <v>143</v>
      </c>
      <c r="E10" s="74">
        <v>32.4</v>
      </c>
      <c r="F10" s="75">
        <v>923.32</v>
      </c>
      <c r="G10" s="65">
        <f t="shared" si="0"/>
        <v>29916</v>
      </c>
      <c r="H10" s="81"/>
      <c r="I10" s="63">
        <f t="shared" ref="I10:I29" si="2">ROUND(H10*E10,0)</f>
        <v>0</v>
      </c>
      <c r="J10"/>
    </row>
    <row r="11" spans="2:10" s="3" customFormat="1" ht="20.100000000000001" customHeight="1">
      <c r="B11" s="60" t="s">
        <v>160</v>
      </c>
      <c r="C11" s="70" t="s">
        <v>161</v>
      </c>
      <c r="D11" s="71"/>
      <c r="E11" s="56"/>
      <c r="F11" s="64"/>
      <c r="G11" s="65"/>
      <c r="H11" s="80"/>
      <c r="I11" s="63"/>
      <c r="J11"/>
    </row>
    <row r="12" spans="2:10" s="3" customFormat="1" ht="28.5" customHeight="1">
      <c r="B12" s="62" t="s">
        <v>144</v>
      </c>
      <c r="C12" s="85" t="s">
        <v>162</v>
      </c>
      <c r="D12" s="72" t="s">
        <v>132</v>
      </c>
      <c r="E12" s="56">
        <v>210</v>
      </c>
      <c r="F12" s="64">
        <v>100</v>
      </c>
      <c r="G12" s="65">
        <f t="shared" si="0"/>
        <v>21000</v>
      </c>
      <c r="H12" s="80"/>
      <c r="I12" s="63">
        <f t="shared" si="2"/>
        <v>0</v>
      </c>
      <c r="J12"/>
    </row>
    <row r="13" spans="2:10" s="3" customFormat="1" ht="20.100000000000001" customHeight="1">
      <c r="B13" s="62" t="s">
        <v>149</v>
      </c>
      <c r="C13" s="85" t="s">
        <v>163</v>
      </c>
      <c r="D13" s="55" t="s">
        <v>132</v>
      </c>
      <c r="E13" s="56">
        <v>30</v>
      </c>
      <c r="F13" s="64">
        <v>580</v>
      </c>
      <c r="G13" s="65">
        <f t="shared" si="0"/>
        <v>17400</v>
      </c>
      <c r="H13" s="80"/>
      <c r="I13" s="63">
        <f t="shared" si="2"/>
        <v>0</v>
      </c>
      <c r="J13"/>
    </row>
    <row r="14" spans="2:10" s="3" customFormat="1" ht="20.100000000000001" customHeight="1">
      <c r="B14" s="62" t="s">
        <v>164</v>
      </c>
      <c r="C14" s="85" t="s">
        <v>165</v>
      </c>
      <c r="D14" s="55"/>
      <c r="E14" s="56"/>
      <c r="F14" s="64"/>
      <c r="G14" s="65"/>
      <c r="H14" s="80"/>
      <c r="I14" s="63"/>
      <c r="J14"/>
    </row>
    <row r="15" spans="2:10" s="3" customFormat="1" ht="20.100000000000001" customHeight="1">
      <c r="B15" s="62" t="s">
        <v>131</v>
      </c>
      <c r="C15" s="85" t="s">
        <v>166</v>
      </c>
      <c r="D15" s="55" t="s">
        <v>143</v>
      </c>
      <c r="E15" s="56">
        <v>677.1</v>
      </c>
      <c r="F15" s="64">
        <v>757.47</v>
      </c>
      <c r="G15" s="65">
        <f t="shared" si="0"/>
        <v>512883</v>
      </c>
      <c r="H15" s="80"/>
      <c r="I15" s="63">
        <f t="shared" si="2"/>
        <v>0</v>
      </c>
      <c r="J15"/>
    </row>
    <row r="16" spans="2:10" s="3" customFormat="1" ht="20.100000000000001" customHeight="1">
      <c r="B16" s="62" t="s">
        <v>144</v>
      </c>
      <c r="C16" s="85" t="s">
        <v>167</v>
      </c>
      <c r="D16" s="55" t="s">
        <v>168</v>
      </c>
      <c r="E16" s="56">
        <v>44.6</v>
      </c>
      <c r="F16" s="64">
        <v>727.36</v>
      </c>
      <c r="G16" s="65">
        <f t="shared" si="0"/>
        <v>32440</v>
      </c>
      <c r="H16" s="80"/>
      <c r="I16" s="63">
        <f t="shared" si="2"/>
        <v>0</v>
      </c>
      <c r="J16"/>
    </row>
    <row r="17" spans="2:10" s="3" customFormat="1" ht="20.100000000000001" customHeight="1">
      <c r="B17" s="62" t="s">
        <v>134</v>
      </c>
      <c r="C17" s="85" t="s">
        <v>135</v>
      </c>
      <c r="D17" s="55"/>
      <c r="E17" s="56"/>
      <c r="F17" s="64"/>
      <c r="G17" s="65"/>
      <c r="H17" s="80"/>
      <c r="I17" s="63"/>
      <c r="J17"/>
    </row>
    <row r="18" spans="2:10" s="3" customFormat="1" ht="20.100000000000001" customHeight="1">
      <c r="B18" s="62" t="s">
        <v>131</v>
      </c>
      <c r="C18" s="85" t="s">
        <v>175</v>
      </c>
      <c r="D18" s="55" t="s">
        <v>143</v>
      </c>
      <c r="E18" s="56">
        <v>88.5</v>
      </c>
      <c r="F18" s="64">
        <v>1050</v>
      </c>
      <c r="G18" s="65">
        <f t="shared" si="0"/>
        <v>92925</v>
      </c>
      <c r="H18" s="80"/>
      <c r="I18" s="63">
        <f t="shared" si="2"/>
        <v>0</v>
      </c>
      <c r="J18"/>
    </row>
    <row r="19" spans="2:10" s="3" customFormat="1" ht="20.100000000000001" customHeight="1">
      <c r="B19" s="62" t="s">
        <v>133</v>
      </c>
      <c r="C19" s="85" t="s">
        <v>176</v>
      </c>
      <c r="D19" s="55" t="s">
        <v>132</v>
      </c>
      <c r="E19" s="56">
        <v>2242.3200000000002</v>
      </c>
      <c r="F19" s="64">
        <v>91.59</v>
      </c>
      <c r="G19" s="65">
        <f t="shared" si="0"/>
        <v>205374</v>
      </c>
      <c r="H19" s="80"/>
      <c r="I19" s="63">
        <f t="shared" si="2"/>
        <v>0</v>
      </c>
      <c r="J19"/>
    </row>
    <row r="20" spans="2:10" s="3" customFormat="1" ht="20.100000000000001" customHeight="1">
      <c r="B20" s="62">
        <v>213</v>
      </c>
      <c r="C20" s="85" t="s">
        <v>136</v>
      </c>
      <c r="D20" s="55"/>
      <c r="E20" s="56"/>
      <c r="F20" s="64"/>
      <c r="G20" s="65"/>
      <c r="H20" s="80"/>
      <c r="I20" s="63"/>
      <c r="J20"/>
    </row>
    <row r="21" spans="2:10" s="3" customFormat="1" ht="26.25" customHeight="1">
      <c r="B21" s="62" t="s">
        <v>137</v>
      </c>
      <c r="C21" s="85" t="s">
        <v>169</v>
      </c>
      <c r="D21" s="55" t="s">
        <v>132</v>
      </c>
      <c r="E21" s="56">
        <v>624</v>
      </c>
      <c r="F21" s="64">
        <v>188.2</v>
      </c>
      <c r="G21" s="65">
        <f t="shared" si="0"/>
        <v>117437</v>
      </c>
      <c r="H21" s="80"/>
      <c r="I21" s="63">
        <f t="shared" si="2"/>
        <v>0</v>
      </c>
      <c r="J21"/>
    </row>
    <row r="22" spans="2:10" s="3" customFormat="1" ht="20.100000000000001" customHeight="1">
      <c r="B22" s="62" t="s">
        <v>138</v>
      </c>
      <c r="C22" s="85" t="s">
        <v>151</v>
      </c>
      <c r="D22" s="55" t="s">
        <v>143</v>
      </c>
      <c r="E22" s="56">
        <v>48</v>
      </c>
      <c r="F22" s="64">
        <v>1023.32</v>
      </c>
      <c r="G22" s="65">
        <f t="shared" si="0"/>
        <v>49119</v>
      </c>
      <c r="H22" s="80"/>
      <c r="I22" s="63">
        <f t="shared" si="2"/>
        <v>0</v>
      </c>
      <c r="J22"/>
    </row>
    <row r="23" spans="2:10" s="3" customFormat="1" ht="20.100000000000001" customHeight="1">
      <c r="B23" s="62" t="s">
        <v>139</v>
      </c>
      <c r="C23" s="85" t="s">
        <v>152</v>
      </c>
      <c r="D23" s="55" t="s">
        <v>153</v>
      </c>
      <c r="E23" s="56">
        <v>8134</v>
      </c>
      <c r="F23" s="64">
        <v>0.8</v>
      </c>
      <c r="G23" s="65">
        <f t="shared" si="0"/>
        <v>6507</v>
      </c>
      <c r="H23" s="80"/>
      <c r="I23" s="63">
        <f t="shared" si="2"/>
        <v>0</v>
      </c>
      <c r="J23"/>
    </row>
    <row r="24" spans="2:10" s="3" customFormat="1" ht="20.100000000000001" customHeight="1">
      <c r="B24" s="62" t="s">
        <v>154</v>
      </c>
      <c r="C24" s="85" t="s">
        <v>155</v>
      </c>
      <c r="D24" s="55" t="s">
        <v>156</v>
      </c>
      <c r="E24" s="56">
        <v>192</v>
      </c>
      <c r="F24" s="64">
        <v>15</v>
      </c>
      <c r="G24" s="65">
        <f t="shared" si="0"/>
        <v>2880</v>
      </c>
      <c r="H24" s="80"/>
      <c r="I24" s="63">
        <f t="shared" si="2"/>
        <v>0</v>
      </c>
      <c r="J24"/>
    </row>
    <row r="25" spans="2:10" s="3" customFormat="1" ht="20.100000000000001" customHeight="1">
      <c r="B25" s="62" t="s">
        <v>157</v>
      </c>
      <c r="C25" s="85" t="s">
        <v>158</v>
      </c>
      <c r="D25" s="55" t="s">
        <v>159</v>
      </c>
      <c r="E25" s="56">
        <v>6</v>
      </c>
      <c r="F25" s="64">
        <v>900</v>
      </c>
      <c r="G25" s="65">
        <f t="shared" si="0"/>
        <v>5400</v>
      </c>
      <c r="H25" s="80"/>
      <c r="I25" s="63">
        <f t="shared" si="2"/>
        <v>0</v>
      </c>
      <c r="J25"/>
    </row>
    <row r="26" spans="2:10" s="3" customFormat="1" ht="20.100000000000001" customHeight="1">
      <c r="B26" s="61" t="s">
        <v>170</v>
      </c>
      <c r="C26" s="87" t="s">
        <v>171</v>
      </c>
      <c r="D26" s="55"/>
      <c r="E26" s="56"/>
      <c r="F26" s="64"/>
      <c r="G26" s="65"/>
      <c r="H26" s="80"/>
      <c r="I26" s="63"/>
      <c r="J26"/>
    </row>
    <row r="27" spans="2:10" s="3" customFormat="1" ht="24.75" customHeight="1">
      <c r="B27" s="62" t="s">
        <v>131</v>
      </c>
      <c r="C27" s="85" t="s">
        <v>177</v>
      </c>
      <c r="D27" s="55" t="s">
        <v>143</v>
      </c>
      <c r="E27" s="56">
        <v>20</v>
      </c>
      <c r="F27" s="64">
        <v>1000</v>
      </c>
      <c r="G27" s="65">
        <f t="shared" si="0"/>
        <v>20000</v>
      </c>
      <c r="H27" s="80"/>
      <c r="I27" s="63">
        <f t="shared" si="2"/>
        <v>0</v>
      </c>
      <c r="J27"/>
    </row>
    <row r="28" spans="2:10" s="3" customFormat="1" ht="20.100000000000001" customHeight="1">
      <c r="B28" s="62" t="s">
        <v>144</v>
      </c>
      <c r="C28" s="85" t="s">
        <v>172</v>
      </c>
      <c r="D28" s="55" t="s">
        <v>173</v>
      </c>
      <c r="E28" s="56">
        <v>522.4</v>
      </c>
      <c r="F28" s="64">
        <v>20</v>
      </c>
      <c r="G28" s="65">
        <f t="shared" si="0"/>
        <v>10448</v>
      </c>
      <c r="H28" s="80"/>
      <c r="I28" s="63">
        <f t="shared" si="2"/>
        <v>0</v>
      </c>
      <c r="J28"/>
    </row>
    <row r="29" spans="2:10" s="3" customFormat="1" ht="20.100000000000001" customHeight="1">
      <c r="B29" s="62" t="s">
        <v>149</v>
      </c>
      <c r="C29" s="85" t="s">
        <v>174</v>
      </c>
      <c r="D29" s="55" t="s">
        <v>41</v>
      </c>
      <c r="E29" s="56">
        <v>130</v>
      </c>
      <c r="F29" s="64">
        <v>26</v>
      </c>
      <c r="G29" s="65">
        <f t="shared" si="0"/>
        <v>3380</v>
      </c>
      <c r="H29" s="80"/>
      <c r="I29" s="63">
        <f t="shared" si="2"/>
        <v>0</v>
      </c>
      <c r="J29"/>
    </row>
    <row r="30" spans="2:10" s="3" customFormat="1" ht="24.95" customHeight="1" thickBot="1">
      <c r="B30" s="98" t="s">
        <v>118</v>
      </c>
      <c r="C30" s="114"/>
      <c r="D30" s="114"/>
      <c r="E30" s="115"/>
      <c r="F30" s="68"/>
      <c r="G30" s="69">
        <f>ROUND(SUM(G6:G29),0)</f>
        <v>1233939</v>
      </c>
      <c r="H30" s="69"/>
      <c r="I30" s="51">
        <f>ROUND(SUM(I6:I29),0)</f>
        <v>0</v>
      </c>
    </row>
  </sheetData>
  <sheetProtection selectLockedCells="1"/>
  <autoFilter ref="D1:D136"/>
  <mergeCells count="10">
    <mergeCell ref="B30:E30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16" t="s">
        <v>43</v>
      </c>
      <c r="B1" s="116"/>
      <c r="C1" s="116"/>
      <c r="D1" s="116"/>
      <c r="E1" s="116"/>
      <c r="F1" s="116"/>
      <c r="G1" s="116"/>
      <c r="H1" s="116"/>
    </row>
    <row r="2" spans="1:8" ht="35.1" customHeight="1">
      <c r="A2" s="28" t="s">
        <v>0</v>
      </c>
      <c r="B2" s="28" t="s">
        <v>44</v>
      </c>
      <c r="C2" s="28" t="s">
        <v>45</v>
      </c>
      <c r="D2" s="28" t="s">
        <v>5</v>
      </c>
      <c r="E2" s="28" t="s">
        <v>6</v>
      </c>
      <c r="F2" s="29" t="s">
        <v>46</v>
      </c>
      <c r="G2" s="29" t="s">
        <v>47</v>
      </c>
      <c r="H2" s="28" t="s">
        <v>48</v>
      </c>
    </row>
    <row r="3" spans="1:8" ht="24.95" customHeight="1">
      <c r="A3" s="30">
        <v>1</v>
      </c>
      <c r="B3" s="31" t="s">
        <v>49</v>
      </c>
      <c r="C3" s="32" t="s">
        <v>99</v>
      </c>
      <c r="D3" s="30" t="s">
        <v>41</v>
      </c>
      <c r="E3" s="30">
        <f>1666*25</f>
        <v>41650</v>
      </c>
      <c r="F3" s="30" t="s">
        <v>51</v>
      </c>
      <c r="G3" s="30"/>
      <c r="H3" s="30" t="s">
        <v>52</v>
      </c>
    </row>
    <row r="4" spans="1:8" ht="24.95" customHeight="1">
      <c r="A4" s="30">
        <v>2</v>
      </c>
      <c r="B4" s="31" t="s">
        <v>24</v>
      </c>
      <c r="C4" s="32" t="s">
        <v>97</v>
      </c>
      <c r="D4" s="33" t="s">
        <v>41</v>
      </c>
      <c r="E4" s="30">
        <f>695*25</f>
        <v>17375</v>
      </c>
      <c r="F4" s="30" t="s">
        <v>51</v>
      </c>
      <c r="G4" s="30"/>
      <c r="H4" s="30" t="s">
        <v>52</v>
      </c>
    </row>
    <row r="5" spans="1:8" ht="24.95" customHeight="1">
      <c r="A5" s="30">
        <v>3</v>
      </c>
      <c r="B5" s="34" t="s">
        <v>29</v>
      </c>
      <c r="C5" s="35" t="s">
        <v>101</v>
      </c>
      <c r="D5" s="33" t="s">
        <v>41</v>
      </c>
      <c r="E5" s="33">
        <f>3265*36</f>
        <v>117540</v>
      </c>
      <c r="F5" s="33" t="s">
        <v>51</v>
      </c>
      <c r="G5" s="33"/>
      <c r="H5" s="33" t="s">
        <v>52</v>
      </c>
    </row>
    <row r="6" spans="1:8" ht="24.95" customHeight="1">
      <c r="A6" s="30">
        <v>4</v>
      </c>
      <c r="B6" s="31" t="s">
        <v>25</v>
      </c>
      <c r="C6" s="32" t="s">
        <v>50</v>
      </c>
      <c r="D6" s="30" t="s">
        <v>41</v>
      </c>
      <c r="E6" s="30">
        <f>5382*25</f>
        <v>134550</v>
      </c>
      <c r="F6" s="30" t="s">
        <v>51</v>
      </c>
      <c r="G6" s="30"/>
      <c r="H6" s="30" t="s">
        <v>52</v>
      </c>
    </row>
    <row r="7" spans="1:8" ht="24.95" customHeight="1">
      <c r="A7" s="30">
        <v>5</v>
      </c>
      <c r="B7" s="31" t="s">
        <v>28</v>
      </c>
      <c r="C7" s="32" t="s">
        <v>100</v>
      </c>
      <c r="D7" s="30" t="s">
        <v>41</v>
      </c>
      <c r="E7" s="36">
        <f>4658*36</f>
        <v>167688</v>
      </c>
      <c r="F7" s="30" t="s">
        <v>51</v>
      </c>
      <c r="G7" s="30"/>
      <c r="H7" s="30" t="s">
        <v>52</v>
      </c>
    </row>
    <row r="8" spans="1:8" ht="24.95" customHeight="1">
      <c r="A8" s="30">
        <v>6</v>
      </c>
      <c r="B8" s="34" t="s">
        <v>27</v>
      </c>
      <c r="C8" s="35" t="s">
        <v>50</v>
      </c>
      <c r="D8" s="33" t="s">
        <v>41</v>
      </c>
      <c r="E8" s="33">
        <f>5553*25</f>
        <v>138825</v>
      </c>
      <c r="F8" s="33" t="s">
        <v>51</v>
      </c>
      <c r="G8" s="33"/>
      <c r="H8" s="33" t="s">
        <v>52</v>
      </c>
    </row>
    <row r="9" spans="1:8" ht="24.95" customHeight="1">
      <c r="A9" s="30">
        <v>7</v>
      </c>
      <c r="B9" s="34" t="s">
        <v>32</v>
      </c>
      <c r="C9" s="35" t="s">
        <v>103</v>
      </c>
      <c r="D9" s="30" t="s">
        <v>41</v>
      </c>
      <c r="E9" s="33">
        <f>498*36</f>
        <v>17928</v>
      </c>
      <c r="F9" s="33" t="s">
        <v>51</v>
      </c>
      <c r="G9" s="33"/>
      <c r="H9" s="33" t="s">
        <v>52</v>
      </c>
    </row>
    <row r="10" spans="1:8" ht="24.95" customHeight="1">
      <c r="A10" s="30">
        <v>8</v>
      </c>
      <c r="B10" s="31" t="s">
        <v>26</v>
      </c>
      <c r="C10" s="32" t="s">
        <v>98</v>
      </c>
      <c r="D10" s="30" t="s">
        <v>41</v>
      </c>
      <c r="E10" s="30">
        <f>1474*25</f>
        <v>36850</v>
      </c>
      <c r="F10" s="30" t="s">
        <v>51</v>
      </c>
      <c r="G10" s="30"/>
      <c r="H10" s="30" t="s">
        <v>52</v>
      </c>
    </row>
    <row r="11" spans="1:8" ht="24.95" customHeight="1">
      <c r="A11" s="30">
        <v>9</v>
      </c>
      <c r="B11" s="31" t="s">
        <v>31</v>
      </c>
      <c r="C11" s="32" t="s">
        <v>102</v>
      </c>
      <c r="D11" s="30" t="s">
        <v>41</v>
      </c>
      <c r="E11" s="30">
        <f>412*49</f>
        <v>20188</v>
      </c>
      <c r="F11" s="30" t="s">
        <v>51</v>
      </c>
      <c r="G11" s="30"/>
      <c r="H11" s="30" t="s">
        <v>52</v>
      </c>
    </row>
    <row r="12" spans="1:8" ht="24.95" customHeight="1">
      <c r="A12" s="30">
        <v>10</v>
      </c>
      <c r="B12" s="33" t="s">
        <v>30</v>
      </c>
      <c r="C12" s="35" t="s">
        <v>53</v>
      </c>
      <c r="D12" s="33" t="s">
        <v>54</v>
      </c>
      <c r="E12" s="33">
        <v>12974</v>
      </c>
      <c r="F12" s="33" t="s">
        <v>53</v>
      </c>
      <c r="G12" s="33"/>
      <c r="H12" s="33"/>
    </row>
    <row r="13" spans="1:8" ht="35.1" customHeight="1">
      <c r="A13" s="30">
        <v>11</v>
      </c>
      <c r="B13" s="30" t="s">
        <v>14</v>
      </c>
      <c r="C13" s="32" t="s">
        <v>55</v>
      </c>
      <c r="D13" s="30" t="s">
        <v>41</v>
      </c>
      <c r="E13" s="30">
        <v>348</v>
      </c>
      <c r="F13" s="30" t="s">
        <v>56</v>
      </c>
      <c r="G13" s="30"/>
      <c r="H13" s="30" t="s">
        <v>57</v>
      </c>
    </row>
    <row r="14" spans="1:8" ht="35.1" customHeight="1">
      <c r="A14" s="30">
        <v>12</v>
      </c>
      <c r="B14" s="30" t="s">
        <v>58</v>
      </c>
      <c r="C14" s="32" t="s">
        <v>59</v>
      </c>
      <c r="D14" s="30" t="s">
        <v>41</v>
      </c>
      <c r="E14" s="30">
        <v>11</v>
      </c>
      <c r="F14" s="30" t="s">
        <v>60</v>
      </c>
      <c r="G14" s="30"/>
      <c r="H14" s="30" t="s">
        <v>61</v>
      </c>
    </row>
    <row r="15" spans="1:8" ht="35.1" customHeight="1">
      <c r="A15" s="30">
        <v>13</v>
      </c>
      <c r="B15" s="33" t="s">
        <v>23</v>
      </c>
      <c r="C15" s="35" t="s">
        <v>62</v>
      </c>
      <c r="D15" s="33" t="s">
        <v>41</v>
      </c>
      <c r="E15" s="33">
        <v>814</v>
      </c>
      <c r="F15" s="33" t="s">
        <v>56</v>
      </c>
      <c r="G15" s="33"/>
      <c r="H15" s="33" t="s">
        <v>57</v>
      </c>
    </row>
    <row r="16" spans="1:8" ht="35.1" customHeight="1">
      <c r="A16" s="30">
        <v>14</v>
      </c>
      <c r="B16" s="30" t="s">
        <v>63</v>
      </c>
      <c r="C16" s="32" t="s">
        <v>64</v>
      </c>
      <c r="D16" s="30" t="s">
        <v>41</v>
      </c>
      <c r="E16" s="30">
        <v>72</v>
      </c>
      <c r="F16" s="30" t="s">
        <v>65</v>
      </c>
      <c r="G16" s="30"/>
      <c r="H16" s="30" t="s">
        <v>66</v>
      </c>
    </row>
    <row r="17" spans="1:8" ht="35.1" customHeight="1">
      <c r="A17" s="30">
        <v>15</v>
      </c>
      <c r="B17" s="33" t="s">
        <v>13</v>
      </c>
      <c r="C17" s="35" t="s">
        <v>67</v>
      </c>
      <c r="D17" s="33" t="s">
        <v>41</v>
      </c>
      <c r="E17" s="33">
        <v>187</v>
      </c>
      <c r="F17" s="33" t="s">
        <v>65</v>
      </c>
      <c r="G17" s="33"/>
      <c r="H17" s="33" t="s">
        <v>68</v>
      </c>
    </row>
    <row r="18" spans="1:8" ht="35.1" customHeight="1">
      <c r="A18" s="30">
        <v>16</v>
      </c>
      <c r="B18" s="30" t="s">
        <v>20</v>
      </c>
      <c r="C18" s="32" t="s">
        <v>69</v>
      </c>
      <c r="D18" s="30" t="s">
        <v>41</v>
      </c>
      <c r="E18" s="30">
        <v>3</v>
      </c>
      <c r="F18" s="30" t="s">
        <v>56</v>
      </c>
      <c r="G18" s="30"/>
      <c r="H18" s="30" t="s">
        <v>57</v>
      </c>
    </row>
    <row r="19" spans="1:8" ht="35.1" customHeight="1">
      <c r="A19" s="30">
        <v>17</v>
      </c>
      <c r="B19" s="30" t="s">
        <v>22</v>
      </c>
      <c r="C19" s="32" t="s">
        <v>62</v>
      </c>
      <c r="D19" s="30" t="s">
        <v>41</v>
      </c>
      <c r="E19" s="30">
        <v>221</v>
      </c>
      <c r="F19" s="30" t="s">
        <v>56</v>
      </c>
      <c r="G19" s="30"/>
      <c r="H19" s="30" t="s">
        <v>57</v>
      </c>
    </row>
    <row r="20" spans="1:8" ht="35.1" customHeight="1">
      <c r="A20" s="30">
        <v>18</v>
      </c>
      <c r="B20" s="30" t="s">
        <v>21</v>
      </c>
      <c r="C20" s="32" t="s">
        <v>69</v>
      </c>
      <c r="D20" s="30" t="s">
        <v>41</v>
      </c>
      <c r="E20" s="30">
        <v>198</v>
      </c>
      <c r="F20" s="30" t="s">
        <v>56</v>
      </c>
      <c r="G20" s="30"/>
      <c r="H20" s="30" t="s">
        <v>57</v>
      </c>
    </row>
    <row r="21" spans="1:8" ht="35.1" customHeight="1">
      <c r="A21" s="30">
        <v>19</v>
      </c>
      <c r="B21" s="30" t="s">
        <v>12</v>
      </c>
      <c r="C21" s="32" t="s">
        <v>64</v>
      </c>
      <c r="D21" s="30" t="s">
        <v>41</v>
      </c>
      <c r="E21" s="30">
        <v>176</v>
      </c>
      <c r="F21" s="30" t="s">
        <v>65</v>
      </c>
      <c r="G21" s="30"/>
      <c r="H21" s="30" t="s">
        <v>70</v>
      </c>
    </row>
    <row r="22" spans="1:8" ht="35.1" customHeight="1">
      <c r="A22" s="30">
        <v>20</v>
      </c>
      <c r="B22" s="33" t="s">
        <v>40</v>
      </c>
      <c r="C22" s="35" t="s">
        <v>71</v>
      </c>
      <c r="D22" s="33" t="s">
        <v>41</v>
      </c>
      <c r="E22" s="33">
        <v>29</v>
      </c>
      <c r="F22" s="33" t="s">
        <v>72</v>
      </c>
      <c r="G22" s="33"/>
      <c r="H22" s="33" t="s">
        <v>73</v>
      </c>
    </row>
    <row r="23" spans="1:8" ht="35.1" customHeight="1">
      <c r="A23" s="30">
        <v>21</v>
      </c>
      <c r="B23" s="30" t="s">
        <v>16</v>
      </c>
      <c r="C23" s="32" t="s">
        <v>74</v>
      </c>
      <c r="D23" s="30" t="s">
        <v>41</v>
      </c>
      <c r="E23" s="30">
        <v>738</v>
      </c>
      <c r="F23" s="30" t="s">
        <v>56</v>
      </c>
      <c r="G23" s="30"/>
      <c r="H23" s="30" t="s">
        <v>57</v>
      </c>
    </row>
    <row r="24" spans="1:8" ht="35.1" customHeight="1">
      <c r="A24" s="30">
        <v>22</v>
      </c>
      <c r="B24" s="30" t="s">
        <v>36</v>
      </c>
      <c r="C24" s="32" t="s">
        <v>75</v>
      </c>
      <c r="D24" s="30" t="s">
        <v>41</v>
      </c>
      <c r="E24" s="30">
        <v>128</v>
      </c>
      <c r="F24" s="30" t="s">
        <v>65</v>
      </c>
      <c r="G24" s="30"/>
      <c r="H24" s="30" t="s">
        <v>76</v>
      </c>
    </row>
    <row r="25" spans="1:8" ht="35.1" customHeight="1">
      <c r="A25" s="30">
        <v>23</v>
      </c>
      <c r="B25" s="30" t="s">
        <v>33</v>
      </c>
      <c r="C25" s="32" t="s">
        <v>77</v>
      </c>
      <c r="D25" s="30" t="s">
        <v>41</v>
      </c>
      <c r="E25" s="30">
        <v>3954</v>
      </c>
      <c r="F25" s="30" t="s">
        <v>78</v>
      </c>
      <c r="G25" s="30"/>
      <c r="H25" s="30" t="s">
        <v>79</v>
      </c>
    </row>
    <row r="26" spans="1:8" ht="35.1" customHeight="1">
      <c r="A26" s="30">
        <v>24</v>
      </c>
      <c r="B26" s="33" t="s">
        <v>39</v>
      </c>
      <c r="C26" s="35" t="s">
        <v>80</v>
      </c>
      <c r="D26" s="33" t="s">
        <v>41</v>
      </c>
      <c r="E26" s="33">
        <v>189</v>
      </c>
      <c r="F26" s="33" t="s">
        <v>65</v>
      </c>
      <c r="G26" s="33"/>
      <c r="H26" s="33" t="s">
        <v>81</v>
      </c>
    </row>
    <row r="27" spans="1:8" ht="35.1" customHeight="1">
      <c r="A27" s="30">
        <v>25</v>
      </c>
      <c r="B27" s="30" t="s">
        <v>35</v>
      </c>
      <c r="C27" s="32" t="s">
        <v>77</v>
      </c>
      <c r="D27" s="30" t="s">
        <v>41</v>
      </c>
      <c r="E27" s="30">
        <v>4706</v>
      </c>
      <c r="F27" s="30" t="s">
        <v>78</v>
      </c>
      <c r="G27" s="30"/>
      <c r="H27" s="30" t="s">
        <v>82</v>
      </c>
    </row>
    <row r="28" spans="1:8" ht="35.1" customHeight="1">
      <c r="A28" s="30">
        <v>26</v>
      </c>
      <c r="B28" s="30" t="s">
        <v>34</v>
      </c>
      <c r="C28" s="32" t="s">
        <v>77</v>
      </c>
      <c r="D28" s="30" t="s">
        <v>41</v>
      </c>
      <c r="E28" s="30">
        <v>1057</v>
      </c>
      <c r="F28" s="30" t="s">
        <v>78</v>
      </c>
      <c r="G28" s="30"/>
      <c r="H28" s="30" t="s">
        <v>79</v>
      </c>
    </row>
    <row r="29" spans="1:8" ht="35.1" customHeight="1">
      <c r="A29" s="30">
        <v>27</v>
      </c>
      <c r="B29" s="30" t="s">
        <v>42</v>
      </c>
      <c r="C29" s="32" t="s">
        <v>83</v>
      </c>
      <c r="D29" s="30" t="s">
        <v>41</v>
      </c>
      <c r="E29" s="30">
        <v>554</v>
      </c>
      <c r="F29" s="30" t="s">
        <v>72</v>
      </c>
      <c r="G29" s="30"/>
      <c r="H29" s="30" t="s">
        <v>57</v>
      </c>
    </row>
    <row r="30" spans="1:8" ht="35.1" customHeight="1">
      <c r="A30" s="30">
        <v>28</v>
      </c>
      <c r="B30" s="30" t="s">
        <v>18</v>
      </c>
      <c r="C30" s="32" t="s">
        <v>84</v>
      </c>
      <c r="D30" s="30" t="s">
        <v>41</v>
      </c>
      <c r="E30" s="30">
        <v>448</v>
      </c>
      <c r="F30" s="30" t="s">
        <v>56</v>
      </c>
      <c r="G30" s="30"/>
      <c r="H30" s="30" t="s">
        <v>85</v>
      </c>
    </row>
    <row r="31" spans="1:8" ht="35.1" customHeight="1">
      <c r="A31" s="30">
        <v>29</v>
      </c>
      <c r="B31" s="30" t="s">
        <v>15</v>
      </c>
      <c r="C31" s="32" t="s">
        <v>86</v>
      </c>
      <c r="D31" s="30" t="s">
        <v>41</v>
      </c>
      <c r="E31" s="30">
        <v>313</v>
      </c>
      <c r="F31" s="30" t="s">
        <v>56</v>
      </c>
      <c r="G31" s="30"/>
      <c r="H31" s="30" t="s">
        <v>57</v>
      </c>
    </row>
    <row r="32" spans="1:8" ht="35.1" customHeight="1">
      <c r="A32" s="30">
        <v>30</v>
      </c>
      <c r="B32" s="30" t="s">
        <v>17</v>
      </c>
      <c r="C32" s="32" t="s">
        <v>87</v>
      </c>
      <c r="D32" s="30" t="s">
        <v>41</v>
      </c>
      <c r="E32" s="30">
        <v>401</v>
      </c>
      <c r="F32" s="30" t="s">
        <v>56</v>
      </c>
      <c r="G32" s="30"/>
      <c r="H32" s="30" t="s">
        <v>85</v>
      </c>
    </row>
    <row r="33" spans="1:8" ht="35.1" customHeight="1">
      <c r="A33" s="30">
        <v>31</v>
      </c>
      <c r="B33" s="33" t="s">
        <v>37</v>
      </c>
      <c r="C33" s="35" t="s">
        <v>88</v>
      </c>
      <c r="D33" s="33" t="s">
        <v>41</v>
      </c>
      <c r="E33" s="33">
        <v>65</v>
      </c>
      <c r="F33" s="33" t="s">
        <v>65</v>
      </c>
      <c r="G33" s="33"/>
      <c r="H33" s="33" t="s">
        <v>89</v>
      </c>
    </row>
    <row r="34" spans="1:8" ht="35.1" customHeight="1">
      <c r="A34" s="30">
        <v>32</v>
      </c>
      <c r="B34" s="30" t="s">
        <v>38</v>
      </c>
      <c r="C34" s="32" t="s">
        <v>90</v>
      </c>
      <c r="D34" s="30" t="s">
        <v>41</v>
      </c>
      <c r="E34" s="30">
        <v>93</v>
      </c>
      <c r="F34" s="30" t="s">
        <v>65</v>
      </c>
      <c r="G34" s="30"/>
      <c r="H34" s="30" t="s">
        <v>91</v>
      </c>
    </row>
    <row r="35" spans="1:8" ht="35.1" customHeight="1">
      <c r="A35" s="30">
        <v>33</v>
      </c>
      <c r="B35" s="30" t="s">
        <v>92</v>
      </c>
      <c r="C35" s="32" t="s">
        <v>93</v>
      </c>
      <c r="D35" s="30" t="s">
        <v>41</v>
      </c>
      <c r="E35" s="30">
        <v>48</v>
      </c>
      <c r="F35" s="30" t="s">
        <v>94</v>
      </c>
      <c r="G35" s="30"/>
      <c r="H35" s="30" t="s">
        <v>95</v>
      </c>
    </row>
    <row r="36" spans="1:8" ht="35.1" customHeight="1">
      <c r="A36" s="30">
        <v>34</v>
      </c>
      <c r="B36" s="30" t="s">
        <v>19</v>
      </c>
      <c r="C36" s="32" t="s">
        <v>84</v>
      </c>
      <c r="D36" s="30" t="s">
        <v>41</v>
      </c>
      <c r="E36" s="30">
        <v>29</v>
      </c>
      <c r="F36" s="30" t="s">
        <v>56</v>
      </c>
      <c r="G36" s="30"/>
      <c r="H36" s="30" t="s">
        <v>57</v>
      </c>
    </row>
    <row r="37" spans="1:8" ht="35.1" customHeight="1">
      <c r="A37" s="30">
        <v>35</v>
      </c>
      <c r="B37" s="30" t="s">
        <v>96</v>
      </c>
      <c r="C37" s="32" t="s">
        <v>83</v>
      </c>
      <c r="D37" s="30" t="s">
        <v>41</v>
      </c>
      <c r="E37" s="30">
        <v>277</v>
      </c>
      <c r="F37" s="30" t="s">
        <v>72</v>
      </c>
      <c r="G37" s="30"/>
      <c r="H37" s="30" t="s">
        <v>57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汇总</vt:lpstr>
      <vt:lpstr>第100章</vt:lpstr>
      <vt:lpstr>第200章</vt:lpstr>
      <vt:lpstr>Sheet1 (3)</vt:lpstr>
      <vt:lpstr>第100章!Print_Titles</vt:lpstr>
      <vt:lpstr>第200章!Print_Titles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2023-05-25T06:59:51Z</cp:lastPrinted>
  <dcterms:created xsi:type="dcterms:W3CDTF">2018-02-27T11:14:00Z</dcterms:created>
  <dcterms:modified xsi:type="dcterms:W3CDTF">2023-06-05T03:05:57Z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